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разное\платные кружки\платные кружки 2020-2021г\"/>
    </mc:Choice>
  </mc:AlternateContent>
  <bookViews>
    <workbookView xWindow="720" yWindow="555" windowWidth="19440" windowHeight="7620" activeTab="12"/>
  </bookViews>
  <sheets>
    <sheet name="1" sheetId="1" r:id="rId1"/>
    <sheet name="3" sheetId="3" r:id="rId2"/>
    <sheet name="8" sheetId="8" r:id="rId3"/>
    <sheet name="2" sheetId="2" r:id="rId4"/>
    <sheet name="9" sheetId="9" r:id="rId5"/>
    <sheet name="10" sheetId="10" r:id="rId6"/>
    <sheet name="4" sheetId="4" r:id="rId7"/>
    <sheet name="5" sheetId="5" r:id="rId8"/>
    <sheet name="6" sheetId="6" r:id="rId9"/>
    <sheet name="7" sheetId="7" r:id="rId10"/>
    <sheet name="Лист2" sheetId="13" r:id="rId11"/>
    <sheet name="11" sheetId="11" r:id="rId12"/>
    <sheet name="Лист1" sheetId="12" r:id="rId13"/>
  </sheets>
  <calcPr calcId="162913" calcOnSave="0"/>
</workbook>
</file>

<file path=xl/calcChain.xml><?xml version="1.0" encoding="utf-8"?>
<calcChain xmlns="http://schemas.openxmlformats.org/spreadsheetml/2006/main">
  <c r="D13" i="12" l="1"/>
  <c r="D15" i="12" s="1"/>
  <c r="D12" i="12" s="1"/>
  <c r="B45" i="12"/>
  <c r="F41" i="12"/>
  <c r="B40" i="12" s="1"/>
  <c r="B36" i="12"/>
  <c r="D34" i="12"/>
  <c r="D33" i="12" s="1"/>
  <c r="D19" i="12"/>
  <c r="D20" i="12" s="1"/>
  <c r="D66" i="12" s="1"/>
  <c r="D13" i="11"/>
  <c r="B45" i="11"/>
  <c r="F41" i="11"/>
  <c r="B40" i="11" s="1"/>
  <c r="B36" i="11"/>
  <c r="D34" i="11"/>
  <c r="D33" i="11" s="1"/>
  <c r="D19" i="11"/>
  <c r="D20" i="11" s="1"/>
  <c r="D66" i="11" s="1"/>
  <c r="D15" i="11"/>
  <c r="D12" i="11" s="1"/>
  <c r="D13" i="7"/>
  <c r="B45" i="7"/>
  <c r="F41" i="7"/>
  <c r="B40" i="7" s="1"/>
  <c r="B36" i="7"/>
  <c r="D34" i="7"/>
  <c r="D33" i="7" s="1"/>
  <c r="D19" i="7"/>
  <c r="D20" i="7" s="1"/>
  <c r="D66" i="7" s="1"/>
  <c r="B45" i="6"/>
  <c r="F41" i="6"/>
  <c r="B40" i="6" s="1"/>
  <c r="B36" i="6"/>
  <c r="D34" i="6"/>
  <c r="D19" i="6"/>
  <c r="D20" i="6" s="1"/>
  <c r="D66" i="6" s="1"/>
  <c r="D13" i="6"/>
  <c r="D15" i="6" s="1"/>
  <c r="B45" i="5"/>
  <c r="F41" i="5"/>
  <c r="B40" i="5" s="1"/>
  <c r="B36" i="5"/>
  <c r="D34" i="5"/>
  <c r="D33" i="5" s="1"/>
  <c r="D19" i="5"/>
  <c r="D20" i="5" s="1"/>
  <c r="D66" i="5" s="1"/>
  <c r="D13" i="5"/>
  <c r="D15" i="5" s="1"/>
  <c r="D13" i="4"/>
  <c r="B45" i="4"/>
  <c r="F41" i="4"/>
  <c r="B40" i="4" s="1"/>
  <c r="B36" i="4"/>
  <c r="D34" i="4"/>
  <c r="D19" i="4"/>
  <c r="D20" i="4" s="1"/>
  <c r="D66" i="4" s="1"/>
  <c r="D15" i="4"/>
  <c r="D12" i="4" s="1"/>
  <c r="D29" i="4" s="1"/>
  <c r="D13" i="10"/>
  <c r="D15" i="10" s="1"/>
  <c r="D12" i="10" s="1"/>
  <c r="D29" i="10" s="1"/>
  <c r="B45" i="10"/>
  <c r="F41" i="10"/>
  <c r="B40" i="10" s="1"/>
  <c r="B36" i="10"/>
  <c r="D34" i="10"/>
  <c r="D19" i="10"/>
  <c r="D20" i="10" s="1"/>
  <c r="D66" i="10" s="1"/>
  <c r="B45" i="9"/>
  <c r="F41" i="9"/>
  <c r="B40" i="9" s="1"/>
  <c r="B36" i="9"/>
  <c r="D34" i="9"/>
  <c r="D33" i="9" s="1"/>
  <c r="D19" i="9"/>
  <c r="D20" i="9" s="1"/>
  <c r="D66" i="9" s="1"/>
  <c r="D13" i="9"/>
  <c r="D15" i="9" s="1"/>
  <c r="D13" i="2"/>
  <c r="B45" i="2"/>
  <c r="F41" i="2"/>
  <c r="B40" i="2" s="1"/>
  <c r="B36" i="2"/>
  <c r="D34" i="2"/>
  <c r="D33" i="2" s="1"/>
  <c r="D19" i="2"/>
  <c r="D20" i="2" s="1"/>
  <c r="D66" i="2" s="1"/>
  <c r="D15" i="2"/>
  <c r="D12" i="2" s="1"/>
  <c r="B45" i="8"/>
  <c r="F41" i="8"/>
  <c r="B40" i="8" s="1"/>
  <c r="B36" i="8"/>
  <c r="D34" i="8"/>
  <c r="D33" i="8" s="1"/>
  <c r="D19" i="8"/>
  <c r="D20" i="8" s="1"/>
  <c r="D66" i="8" s="1"/>
  <c r="D13" i="8"/>
  <c r="D15" i="8" s="1"/>
  <c r="D13" i="3"/>
  <c r="D15" i="3" s="1"/>
  <c r="D12" i="3" s="1"/>
  <c r="D29" i="3" s="1"/>
  <c r="B45" i="3"/>
  <c r="F41" i="3"/>
  <c r="B40" i="3" s="1"/>
  <c r="B36" i="3"/>
  <c r="D34" i="3"/>
  <c r="D19" i="3"/>
  <c r="D20" i="3" s="1"/>
  <c r="D66" i="3" s="1"/>
  <c r="B45" i="1"/>
  <c r="F41" i="1"/>
  <c r="B40" i="1" s="1"/>
  <c r="B36" i="1"/>
  <c r="D12" i="6" l="1"/>
  <c r="D29" i="6" s="1"/>
  <c r="D27" i="12"/>
  <c r="D29" i="12"/>
  <c r="D65" i="12"/>
  <c r="D35" i="12"/>
  <c r="D25" i="12" s="1"/>
  <c r="D65" i="11"/>
  <c r="D27" i="11"/>
  <c r="D29" i="11"/>
  <c r="D35" i="11"/>
  <c r="D25" i="11" s="1"/>
  <c r="D35" i="7"/>
  <c r="D25" i="7" s="1"/>
  <c r="D15" i="7"/>
  <c r="D12" i="7" s="1"/>
  <c r="D29" i="7" s="1"/>
  <c r="D35" i="6"/>
  <c r="D25" i="6" s="1"/>
  <c r="D27" i="6"/>
  <c r="D33" i="6"/>
  <c r="D65" i="6"/>
  <c r="D12" i="5"/>
  <c r="D65" i="5" s="1"/>
  <c r="D35" i="5"/>
  <c r="D25" i="5" s="1"/>
  <c r="D35" i="4"/>
  <c r="D25" i="4" s="1"/>
  <c r="D27" i="4"/>
  <c r="D33" i="4"/>
  <c r="D65" i="4"/>
  <c r="D35" i="10"/>
  <c r="D25" i="10" s="1"/>
  <c r="D27" i="10"/>
  <c r="D33" i="10"/>
  <c r="D65" i="10"/>
  <c r="D12" i="9"/>
  <c r="D65" i="9" s="1"/>
  <c r="D35" i="9"/>
  <c r="D25" i="9" s="1"/>
  <c r="D27" i="2"/>
  <c r="D29" i="2"/>
  <c r="D65" i="2"/>
  <c r="D35" i="2"/>
  <c r="D25" i="2" s="1"/>
  <c r="D12" i="8"/>
  <c r="D27" i="8" s="1"/>
  <c r="D35" i="8"/>
  <c r="D25" i="8" s="1"/>
  <c r="D35" i="3"/>
  <c r="D25" i="3" s="1"/>
  <c r="D27" i="3"/>
  <c r="D33" i="3"/>
  <c r="D65" i="3"/>
  <c r="D35" i="1"/>
  <c r="D34" i="1"/>
  <c r="D33" i="1" s="1"/>
  <c r="D19" i="1"/>
  <c r="D20" i="1" s="1"/>
  <c r="D66" i="1" s="1"/>
  <c r="D13" i="1"/>
  <c r="D15" i="1" s="1"/>
  <c r="D29" i="9" l="1"/>
  <c r="D27" i="9"/>
  <c r="D28" i="9" s="1"/>
  <c r="D68" i="12"/>
  <c r="D69" i="12" s="1"/>
  <c r="D70" i="12" s="1"/>
  <c r="D28" i="12"/>
  <c r="D30" i="12"/>
  <c r="D22" i="12" s="1"/>
  <c r="D68" i="11"/>
  <c r="D28" i="11"/>
  <c r="D30" i="11"/>
  <c r="D22" i="11" s="1"/>
  <c r="D69" i="11"/>
  <c r="D65" i="7"/>
  <c r="D27" i="7"/>
  <c r="D28" i="7" s="1"/>
  <c r="D68" i="7"/>
  <c r="D30" i="7"/>
  <c r="D22" i="7" s="1"/>
  <c r="D30" i="6"/>
  <c r="D22" i="6" s="1"/>
  <c r="D68" i="6"/>
  <c r="D28" i="6"/>
  <c r="D69" i="6"/>
  <c r="D71" i="6" s="1"/>
  <c r="D27" i="5"/>
  <c r="D28" i="5" s="1"/>
  <c r="D29" i="5"/>
  <c r="D68" i="5"/>
  <c r="D30" i="5"/>
  <c r="D22" i="5" s="1"/>
  <c r="D69" i="5"/>
  <c r="D71" i="5" s="1"/>
  <c r="D68" i="4"/>
  <c r="D69" i="4" s="1"/>
  <c r="D71" i="4" s="1"/>
  <c r="D28" i="4"/>
  <c r="D30" i="4"/>
  <c r="D22" i="4" s="1"/>
  <c r="D30" i="10"/>
  <c r="D22" i="10" s="1"/>
  <c r="D68" i="10"/>
  <c r="D69" i="10" s="1"/>
  <c r="D71" i="10" s="1"/>
  <c r="D28" i="10"/>
  <c r="D68" i="9"/>
  <c r="D69" i="9" s="1"/>
  <c r="D71" i="9" s="1"/>
  <c r="D30" i="9"/>
  <c r="D22" i="9" s="1"/>
  <c r="D68" i="2"/>
  <c r="D69" i="2" s="1"/>
  <c r="D28" i="2"/>
  <c r="D30" i="2"/>
  <c r="D22" i="2" s="1"/>
  <c r="D65" i="8"/>
  <c r="D29" i="8"/>
  <c r="D68" i="8"/>
  <c r="D28" i="8"/>
  <c r="D30" i="8"/>
  <c r="D22" i="8" s="1"/>
  <c r="D30" i="3"/>
  <c r="D22" i="3" s="1"/>
  <c r="D68" i="3"/>
  <c r="D28" i="3"/>
  <c r="D25" i="1"/>
  <c r="D12" i="1"/>
  <c r="D70" i="3" l="1"/>
  <c r="D69" i="3"/>
  <c r="D29" i="1"/>
  <c r="D65" i="1"/>
  <c r="D27" i="1"/>
  <c r="D28" i="1" s="1"/>
  <c r="D69" i="7"/>
  <c r="D71" i="7" s="1"/>
  <c r="D69" i="8"/>
  <c r="D30" i="1"/>
  <c r="D22" i="1" s="1"/>
  <c r="D68" i="1"/>
  <c r="D69" i="1" s="1"/>
</calcChain>
</file>

<file path=xl/sharedStrings.xml><?xml version="1.0" encoding="utf-8"?>
<sst xmlns="http://schemas.openxmlformats.org/spreadsheetml/2006/main" count="828" uniqueCount="103">
  <si>
    <t xml:space="preserve">Начисление на ОТ - </t>
  </si>
  <si>
    <t>Расчет накладных затрат</t>
  </si>
  <si>
    <t>прогноз затрат на АУП</t>
  </si>
  <si>
    <t>-</t>
  </si>
  <si>
    <t>Прогноз затрат общехозяйственного назнач.</t>
  </si>
  <si>
    <t>Прогноз суммы начисленной амортизации имущ-ва общехоз-го назнач.</t>
  </si>
  <si>
    <t>Прогноз ФОТ основного персонала</t>
  </si>
  <si>
    <t>Коэффициент накладных затрат 5=(1+2+3)/4</t>
  </si>
  <si>
    <t xml:space="preserve">Затраты на основн персонал, </t>
  </si>
  <si>
    <t>Итого накладные затраты (в час на 1 реб)</t>
  </si>
  <si>
    <t>1.</t>
  </si>
  <si>
    <t>2.</t>
  </si>
  <si>
    <t>3.</t>
  </si>
  <si>
    <t>Материальные затраты - 2,3 руб.</t>
  </si>
  <si>
    <t>- Канцелярские товары (для ведения документации) – 1,3 руб. на одного ребенка</t>
  </si>
  <si>
    <t>Срок полезного использования – 8 мес.</t>
  </si>
  <si>
    <t>Расчет стоимости одного занятия на 1 человека:</t>
  </si>
  <si>
    <t>Расчет цены на оказание платной услуги</t>
  </si>
  <si>
    <t>Наименование статей затрат</t>
  </si>
  <si>
    <t>Сумма (руб.)</t>
  </si>
  <si>
    <t>Затраты на оплату труда основного персонала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</si>
  <si>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</si>
  <si>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</si>
  <si>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 платную услугу</t>
  </si>
  <si>
    <t>Итого затрат</t>
  </si>
  <si>
    <t>Цена на 1 платную услугу</t>
  </si>
  <si>
    <t>Цена в месяц на 1 ребенка</t>
  </si>
  <si>
    <t>д/с Теремок</t>
  </si>
  <si>
    <t>S-  кв.м.</t>
  </si>
  <si>
    <t xml:space="preserve">Кол-во занятий в мес. - </t>
  </si>
  <si>
    <t>Кол-во детей -</t>
  </si>
  <si>
    <t>Ст-ть использ-го оборудования -  руб.</t>
  </si>
  <si>
    <t>1. ОТ на 1 обучающего -  руб.:</t>
  </si>
  <si>
    <t>2. Затраты на мат.запасы на 1 реб. -руб.</t>
  </si>
  <si>
    <t>Затраты на 1 занятие- ст обор в мес/кол-во часов в мес/кол-во детей -  руб.</t>
  </si>
  <si>
    <t>Затраты на ком. Услуги: коммун/кол-во дет, руб.</t>
  </si>
  <si>
    <t>Э/Э -</t>
  </si>
  <si>
    <t>руб.</t>
  </si>
  <si>
    <t xml:space="preserve">Вода- </t>
  </si>
  <si>
    <t xml:space="preserve">Отопление - </t>
  </si>
  <si>
    <t>Стоимость – 6144 руб.</t>
  </si>
  <si>
    <t>Расходы в месяц – 768/8=96</t>
  </si>
  <si>
    <t>Затраты на одного ребенка за одно занятие – 96/4(часов в месяц)=24/10(кол-во детей)=1,2</t>
  </si>
  <si>
    <t>- Моющие средства для уборки помещения –  1,1 руб. на одного ребенка</t>
  </si>
  <si>
    <t>Стоимость – 5632</t>
  </si>
  <si>
    <t>Расходы в месяц –704/8=88</t>
  </si>
  <si>
    <t>Затраты на одного ребенка за одно занятие – 88/4(часов в месяц)=22/10(кол-во детей)=1,1</t>
  </si>
  <si>
    <t>Синцова К.М.</t>
  </si>
  <si>
    <t>Окл.- 14236,00 руб</t>
  </si>
  <si>
    <t>ст обор/36мес.=руб.</t>
  </si>
  <si>
    <t>3. Объем накладных затрат 1 ребенка -  руб.</t>
  </si>
  <si>
    <t>1 реб*75 л(в день норма)/12 часов/1000=0,00625 куб.м*31,97 руб.=0,32 руб.*кол-во дет= руб.</t>
  </si>
  <si>
    <t>2 работника (воспит, уборщ)*20 л/12 час/1000=0,003 куб.м.*31,97 руб.=0,1 руб.</t>
  </si>
  <si>
    <t>На мытье полов 75 л/1000=0,075 куб.м.*31,97 руб.=2,4 руб.</t>
  </si>
  <si>
    <t>Водоотвед. 0,00625 куб.м.+0,003 куб.м.+0,075 куб.м.=0,08425 куб.м.*25,54 руб=2,15 руб.</t>
  </si>
  <si>
    <t>14686,56 руб./40 час/4 нед*1 час=91,79/кол-во дет, руб.</t>
  </si>
  <si>
    <t>ОТ уборщика: руб.</t>
  </si>
  <si>
    <t>Годов. Потребл - 47223 квт/ч (факт 2018 г)</t>
  </si>
  <si>
    <t>47223 квт/ч/244 раб.дн.в году=193,54 квт/ч в день/12 час.=16,13 квт/ч (затраты в час работы на все здание)</t>
  </si>
  <si>
    <t xml:space="preserve">16,13  квт/ч /1076,1 кв.м*12,9 кв.м.=1,56 квт/ч*5,69 руб.= </t>
  </si>
  <si>
    <t>331,5 Гкал(по факту 2018 г)/8 мес(период отопления)= 41,44 Гкал в мес.</t>
  </si>
  <si>
    <t>41,44 Гкал/1076,1*12,9 кв.м=1,270Гкал/30 дн/24 ч*1 ч=0,0018 Гкал в час*1843,34 руб.= руб.</t>
  </si>
  <si>
    <t>Осипова А.П</t>
  </si>
  <si>
    <t>Окл.- 18074,64 руб</t>
  </si>
  <si>
    <t xml:space="preserve"> Кружок "Раз -ступенька, два-ступенька"</t>
  </si>
  <si>
    <t xml:space="preserve"> Кружок "Раз- ладошка, два -ладошка"</t>
  </si>
  <si>
    <t xml:space="preserve"> Кружок "По дороге к Азбуке "</t>
  </si>
  <si>
    <t xml:space="preserve"> Кружок "Логоритмика"</t>
  </si>
  <si>
    <t>Сайфуллина Л.Р.</t>
  </si>
  <si>
    <t>Окл.- 14200,00 руб</t>
  </si>
  <si>
    <t xml:space="preserve"> Кружок «Обучайка»</t>
  </si>
  <si>
    <t xml:space="preserve"> Кружок «Развивайка»</t>
  </si>
  <si>
    <t>Окл.- 18786,24 руб</t>
  </si>
  <si>
    <t xml:space="preserve"> Кружок «Умелые ручки»</t>
  </si>
  <si>
    <t>Окл.- 14232,00 руб</t>
  </si>
  <si>
    <t xml:space="preserve"> Кружок «Ловкие ладошки»</t>
  </si>
  <si>
    <t>Романова Т.И.</t>
  </si>
  <si>
    <t xml:space="preserve"> Кружок «Легоконструирование»</t>
  </si>
  <si>
    <t xml:space="preserve"> Кружок «Волшебные ладошки»</t>
  </si>
  <si>
    <t>Окл.- 14232 руб</t>
  </si>
  <si>
    <t xml:space="preserve"> Кружок «Спортивный калейдоскоп»</t>
  </si>
  <si>
    <t>Окл.- 14200 руб</t>
  </si>
  <si>
    <t xml:space="preserve"> Кружок «Творческая мастерская»</t>
  </si>
  <si>
    <t>"Звуковичок"</t>
  </si>
  <si>
    <t>Абдулина Г.В.</t>
  </si>
  <si>
    <t>Козырькова О.А.</t>
  </si>
  <si>
    <t>Гизятулова Г.Г.</t>
  </si>
  <si>
    <t>"Умелые ручки"</t>
  </si>
  <si>
    <t>"Игралочка"</t>
  </si>
  <si>
    <t>"Развивашка"</t>
  </si>
  <si>
    <t>"Веселая математика"</t>
  </si>
  <si>
    <t>"Математическая игралочка"</t>
  </si>
  <si>
    <t>"Наураша"</t>
  </si>
  <si>
    <t>Нугуманова Р.А.</t>
  </si>
  <si>
    <t>"Юные иссследователи"</t>
  </si>
  <si>
    <t>Тарасова Г.В.</t>
  </si>
  <si>
    <t>"Хореографический"</t>
  </si>
  <si>
    <t>"По дороге к Азбуке"</t>
  </si>
  <si>
    <t>Цыганова Л.А.</t>
  </si>
  <si>
    <t>"Я люблю английский"</t>
  </si>
  <si>
    <t>Сулейманова Г.И.</t>
  </si>
  <si>
    <t>"Здоровячок"</t>
  </si>
  <si>
    <t>Рахматуллина Э.А.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</si>
</sst>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1"/>
      <color theme="1"/>
      <name val="Cambria"/>
      <family val="1"/>
      <charset val="204"/>
      <scheme val="major"/>
    </font>
    <font>
      <b/>
      <sz val="11"/>
      <color theme="1"/>
      <name val="Cambria"/>
      <family val="1"/>
      <charset val="204"/>
      <scheme val="major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0" borderId="0" xfId="0" applyFont="1"/>
    <xf numFmtId="0" fontId="3" fillId="0" borderId="0" xfId="0" applyFont="1"/>
    <xf numFmtId="0" fontId="1" fillId="0" borderId="0" xfId="0" applyFont="1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wrapText="1"/>
    </xf>
    <xf numFmtId="2" fontId="0" fillId="0" borderId="1" xfId="0" applyNumberFormat="1" applyBorder="1"/>
    <xf numFmtId="0" fontId="0" fillId="0" borderId="0" xfId="0" applyAlignment="1">
      <alignment horizontal="right"/>
    </xf>
    <xf numFmtId="0" fontId="4" fillId="0" borderId="0" xfId="0" applyFont="1"/>
    <xf numFmtId="0" fontId="4" fillId="0" borderId="0" xfId="0" applyFont="1" applyAlignment="1">
      <alignment horizontal="left" indent="2"/>
    </xf>
    <xf numFmtId="0" fontId="5" fillId="0" borderId="0" xfId="0" applyFont="1" applyAlignment="1">
      <alignment horizontal="left" indent="2"/>
    </xf>
    <xf numFmtId="0" fontId="5" fillId="0" borderId="0" xfId="0" applyFont="1" applyAlignment="1">
      <alignment horizontal="center"/>
    </xf>
    <xf numFmtId="0" fontId="5" fillId="0" borderId="2" xfId="0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7" fillId="0" borderId="0" xfId="0" applyFont="1" applyAlignment="1">
      <alignment horizontal="left" indent="2"/>
    </xf>
    <xf numFmtId="2" fontId="0" fillId="0" borderId="0" xfId="0" applyNumberFormat="1"/>
    <xf numFmtId="2" fontId="1" fillId="0" borderId="0" xfId="0" applyNumberFormat="1" applyFont="1"/>
    <xf numFmtId="2" fontId="1" fillId="0" borderId="0" xfId="0" applyNumberFormat="1" applyFont="1" applyAlignment="1">
      <alignment horizontal="right"/>
    </xf>
    <xf numFmtId="49" fontId="4" fillId="0" borderId="0" xfId="0" applyNumberFormat="1" applyFont="1"/>
    <xf numFmtId="2" fontId="4" fillId="0" borderId="5" xfId="0" applyNumberFormat="1" applyFont="1" applyBorder="1" applyAlignment="1">
      <alignment horizontal="center" vertical="top" wrapText="1"/>
    </xf>
    <xf numFmtId="2" fontId="0" fillId="0" borderId="6" xfId="0" applyNumberFormat="1" applyBorder="1" applyAlignment="1">
      <alignment horizontal="center"/>
    </xf>
    <xf numFmtId="2" fontId="0" fillId="0" borderId="0" xfId="0" applyNumberFormat="1" applyFont="1"/>
    <xf numFmtId="0" fontId="0" fillId="2" borderId="0" xfId="0" applyFill="1"/>
    <xf numFmtId="0" fontId="7" fillId="0" borderId="0" xfId="0" applyFont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workbookViewId="0">
      <selection activeCell="C8" sqref="C8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65</v>
      </c>
      <c r="C5" t="s">
        <v>87</v>
      </c>
    </row>
    <row r="6" spans="2:4" x14ac:dyDescent="0.25">
      <c r="B6" t="s">
        <v>86</v>
      </c>
    </row>
    <row r="7" spans="2:4" x14ac:dyDescent="0.25">
      <c r="B7" t="s">
        <v>28</v>
      </c>
      <c r="D7">
        <v>25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15</v>
      </c>
    </row>
    <row r="10" spans="2:4" x14ac:dyDescent="0.25">
      <c r="B10" t="s">
        <v>31</v>
      </c>
      <c r="D10">
        <v>50760</v>
      </c>
    </row>
    <row r="12" spans="2:4" x14ac:dyDescent="0.25">
      <c r="B12" s="3" t="s">
        <v>32</v>
      </c>
      <c r="D12" s="20">
        <f>D13+D15</f>
        <v>17.162288888888888</v>
      </c>
    </row>
    <row r="13" spans="2:4" x14ac:dyDescent="0.25">
      <c r="B13" t="s">
        <v>48</v>
      </c>
      <c r="D13" s="20">
        <f>14236/18/4/D9</f>
        <v>13.181481481481482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3.9808074074074074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1410</v>
      </c>
    </row>
    <row r="20" spans="2:5" x14ac:dyDescent="0.25">
      <c r="B20" t="s">
        <v>34</v>
      </c>
      <c r="D20" s="20">
        <f>D19/D8/D9</f>
        <v>23.5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9.3353819444444444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9.3353819444444444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17.162288888888888</v>
      </c>
      <c r="E27" s="6"/>
    </row>
    <row r="28" spans="2:5" x14ac:dyDescent="0.25">
      <c r="B28" s="4">
        <v>5</v>
      </c>
      <c r="C28" s="4" t="s">
        <v>7</v>
      </c>
      <c r="D28" s="8">
        <f>D25/D27</f>
        <v>0.54394737233961288</v>
      </c>
      <c r="E28" s="6"/>
    </row>
    <row r="29" spans="2:5" x14ac:dyDescent="0.25">
      <c r="B29" s="4">
        <v>6</v>
      </c>
      <c r="C29" s="4" t="s">
        <v>8</v>
      </c>
      <c r="D29" s="8">
        <f>D12</f>
        <v>17.162288888888888</v>
      </c>
      <c r="E29" s="6"/>
    </row>
    <row r="30" spans="2:5" x14ac:dyDescent="0.25">
      <c r="B30" s="4">
        <v>7</v>
      </c>
      <c r="C30" s="4" t="s">
        <v>9</v>
      </c>
      <c r="D30" s="8">
        <f>D25</f>
        <v>9.3353819444444444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6.1193333333333335</v>
      </c>
    </row>
    <row r="34" spans="1:6" x14ac:dyDescent="0.25">
      <c r="C34" t="s">
        <v>55</v>
      </c>
      <c r="D34" s="26">
        <f>91.79/D9</f>
        <v>6.1193333333333335</v>
      </c>
    </row>
    <row r="35" spans="1:6" x14ac:dyDescent="0.25">
      <c r="B35" s="9" t="s">
        <v>11</v>
      </c>
      <c r="C35" s="3" t="s">
        <v>35</v>
      </c>
      <c r="D35" s="21">
        <f>(B36+B40+B45)/D9</f>
        <v>0.91604861111111091</v>
      </c>
    </row>
    <row r="36" spans="1:6" x14ac:dyDescent="0.25">
      <c r="A36" s="3" t="s">
        <v>36</v>
      </c>
      <c r="B36" s="22">
        <f>0.01*D7*7.05</f>
        <v>1.7625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9.4499999999999993</v>
      </c>
      <c r="C40" s="3" t="s">
        <v>37</v>
      </c>
    </row>
    <row r="41" spans="1:6" x14ac:dyDescent="0.25">
      <c r="A41" t="s">
        <v>51</v>
      </c>
      <c r="F41">
        <f>0.32*D9</f>
        <v>4.8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2.5282291666666667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257.43433333333331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352.5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140.03072916666667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749.96506250000004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55" workbookViewId="0">
      <selection activeCell="C6" sqref="C6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64</v>
      </c>
      <c r="C5" t="s">
        <v>88</v>
      </c>
    </row>
    <row r="6" spans="2:4" x14ac:dyDescent="0.25">
      <c r="B6" t="s">
        <v>62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13</v>
      </c>
    </row>
    <row r="10" spans="2:4" x14ac:dyDescent="0.25">
      <c r="B10" t="s">
        <v>31</v>
      </c>
      <c r="D10">
        <v>26434</v>
      </c>
    </row>
    <row r="12" spans="2:4" x14ac:dyDescent="0.25">
      <c r="B12" s="3" t="s">
        <v>32</v>
      </c>
      <c r="D12" s="20">
        <f>D13+D15</f>
        <v>25.14228769230769</v>
      </c>
    </row>
    <row r="13" spans="2:4" x14ac:dyDescent="0.25">
      <c r="B13" t="s">
        <v>63</v>
      </c>
      <c r="D13" s="20">
        <f>18074.64/18/4/D9</f>
        <v>19.31051282051282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5.8317748717948712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734.27777777777783</v>
      </c>
    </row>
    <row r="20" spans="2:5" x14ac:dyDescent="0.25">
      <c r="B20" t="s">
        <v>34</v>
      </c>
      <c r="D20" s="20">
        <f>D19/D8/D9</f>
        <v>14.120726495726498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10.738180448717948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10.738180448717948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25.14228769230769</v>
      </c>
      <c r="E27" s="6"/>
    </row>
    <row r="28" spans="2:5" x14ac:dyDescent="0.25">
      <c r="B28" s="4">
        <v>5</v>
      </c>
      <c r="C28" s="4" t="s">
        <v>7</v>
      </c>
      <c r="D28" s="8">
        <f>D25/D27</f>
        <v>0.42709639552821227</v>
      </c>
      <c r="E28" s="6"/>
    </row>
    <row r="29" spans="2:5" x14ac:dyDescent="0.25">
      <c r="B29" s="4">
        <v>6</v>
      </c>
      <c r="C29" s="4" t="s">
        <v>8</v>
      </c>
      <c r="D29" s="8">
        <f>D12</f>
        <v>25.14228769230769</v>
      </c>
      <c r="E29" s="6"/>
    </row>
    <row r="30" spans="2:5" x14ac:dyDescent="0.25">
      <c r="B30" s="4">
        <v>7</v>
      </c>
      <c r="C30" s="4" t="s">
        <v>9</v>
      </c>
      <c r="D30" s="8">
        <f>D25</f>
        <v>10.738180448717948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7.0607692307692309</v>
      </c>
    </row>
    <row r="34" spans="1:6" x14ac:dyDescent="0.25">
      <c r="C34" t="s">
        <v>55</v>
      </c>
      <c r="D34" s="26">
        <f>91.79/D9</f>
        <v>7.0607692307692309</v>
      </c>
    </row>
    <row r="35" spans="1:6" x14ac:dyDescent="0.25">
      <c r="B35" s="9" t="s">
        <v>11</v>
      </c>
      <c r="C35" s="3" t="s">
        <v>35</v>
      </c>
      <c r="D35" s="21">
        <f>(B36+B40+B45)/D9</f>
        <v>1.3774112179487179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8.81</v>
      </c>
      <c r="C40" s="3" t="s">
        <v>37</v>
      </c>
    </row>
    <row r="41" spans="1:6" x14ac:dyDescent="0.25">
      <c r="A41" t="s">
        <v>51</v>
      </c>
      <c r="F41">
        <f>0.32*D9</f>
        <v>4.16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326.84974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183.56944444444446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139.59634583333332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650.01553027777777</v>
      </c>
    </row>
    <row r="70" spans="2:4" s="10" customFormat="1" thickBot="1" x14ac:dyDescent="0.25">
      <c r="B70" s="16">
        <v>6</v>
      </c>
      <c r="C70" s="16" t="s">
        <v>25</v>
      </c>
      <c r="D70" s="24">
        <f>D69/D9</f>
        <v>50.001194636752139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52" workbookViewId="0">
      <selection activeCell="C9" sqref="C9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66</v>
      </c>
      <c r="C5" t="s">
        <v>89</v>
      </c>
    </row>
    <row r="6" spans="2:4" x14ac:dyDescent="0.25">
      <c r="B6" t="s">
        <v>76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26</v>
      </c>
    </row>
    <row r="10" spans="2:4" x14ac:dyDescent="0.25">
      <c r="B10" t="s">
        <v>31</v>
      </c>
      <c r="D10">
        <v>26434</v>
      </c>
    </row>
    <row r="12" spans="2:4" x14ac:dyDescent="0.25">
      <c r="B12" s="3" t="s">
        <v>32</v>
      </c>
      <c r="D12" s="20">
        <f>D13+D15</f>
        <v>12.571143846153845</v>
      </c>
    </row>
    <row r="13" spans="2:4" x14ac:dyDescent="0.25">
      <c r="B13" t="s">
        <v>63</v>
      </c>
      <c r="D13" s="20">
        <f>18074.64/18/4/D9</f>
        <v>9.6552564102564098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2.9158874358974356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734.27777777777783</v>
      </c>
    </row>
    <row r="20" spans="2:5" x14ac:dyDescent="0.25">
      <c r="B20" t="s">
        <v>34</v>
      </c>
      <c r="D20" s="20">
        <f>D19/D8/D9</f>
        <v>7.0603632478632488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6.6790902243589745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6.6790902243589745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12.571143846153845</v>
      </c>
      <c r="E27" s="6"/>
    </row>
    <row r="28" spans="2:5" x14ac:dyDescent="0.25">
      <c r="B28" s="4">
        <v>5</v>
      </c>
      <c r="C28" s="4" t="s">
        <v>7</v>
      </c>
      <c r="D28" s="8">
        <f>D25/D27</f>
        <v>0.53130330112342561</v>
      </c>
      <c r="E28" s="6"/>
    </row>
    <row r="29" spans="2:5" x14ac:dyDescent="0.25">
      <c r="B29" s="4">
        <v>6</v>
      </c>
      <c r="C29" s="4" t="s">
        <v>8</v>
      </c>
      <c r="D29" s="8">
        <f>D12</f>
        <v>12.571143846153845</v>
      </c>
      <c r="E29" s="6"/>
    </row>
    <row r="30" spans="2:5" x14ac:dyDescent="0.25">
      <c r="B30" s="4">
        <v>7</v>
      </c>
      <c r="C30" s="4" t="s">
        <v>9</v>
      </c>
      <c r="D30" s="8">
        <f>D25</f>
        <v>6.6790902243589745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3.5303846153846155</v>
      </c>
    </row>
    <row r="34" spans="1:6" x14ac:dyDescent="0.25">
      <c r="C34" t="s">
        <v>55</v>
      </c>
      <c r="D34" s="26">
        <f>91.79/D9</f>
        <v>3.5303846153846155</v>
      </c>
    </row>
    <row r="35" spans="1:6" x14ac:dyDescent="0.25">
      <c r="B35" s="9" t="s">
        <v>11</v>
      </c>
      <c r="C35" s="3" t="s">
        <v>35</v>
      </c>
      <c r="D35" s="21">
        <f>(B36+B40+B45)/D9</f>
        <v>0.84870560897435909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12.97</v>
      </c>
      <c r="C40" s="3" t="s">
        <v>37</v>
      </c>
    </row>
    <row r="41" spans="1:6" x14ac:dyDescent="0.25">
      <c r="A41" t="s">
        <v>51</v>
      </c>
      <c r="F41">
        <f>0.32*D9</f>
        <v>8.32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326.84974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183.56944444444446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173.65634583333335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684.07553027777783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55" workbookViewId="0">
      <selection activeCell="C7" sqref="C7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67</v>
      </c>
      <c r="C5" t="s">
        <v>90</v>
      </c>
    </row>
    <row r="6" spans="2:4" x14ac:dyDescent="0.25">
      <c r="B6" t="s">
        <v>84</v>
      </c>
    </row>
    <row r="7" spans="2:4" x14ac:dyDescent="0.25">
      <c r="B7" t="s">
        <v>28</v>
      </c>
      <c r="D7">
        <v>65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26</v>
      </c>
    </row>
    <row r="10" spans="2:4" x14ac:dyDescent="0.25">
      <c r="B10" t="s">
        <v>31</v>
      </c>
      <c r="D10">
        <v>36223</v>
      </c>
    </row>
    <row r="12" spans="2:4" x14ac:dyDescent="0.25">
      <c r="B12" s="3" t="s">
        <v>32</v>
      </c>
      <c r="D12" s="20">
        <f>D13+D15</f>
        <v>9.8762820512820522</v>
      </c>
    </row>
    <row r="13" spans="2:4" x14ac:dyDescent="0.25">
      <c r="B13" t="s">
        <v>69</v>
      </c>
      <c r="D13" s="20">
        <f>14200/18/4/D9</f>
        <v>7.5854700854700861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2.2908119658119661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1006.1944444444445</v>
      </c>
    </row>
    <row r="20" spans="2:5" x14ac:dyDescent="0.25">
      <c r="B20" t="s">
        <v>34</v>
      </c>
      <c r="D20" s="20">
        <f>D19/D8/D9</f>
        <v>9.6749465811965809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6.7583036858974364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6.7583036858974364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9.8762820512820522</v>
      </c>
      <c r="E27" s="6"/>
    </row>
    <row r="28" spans="2:5" x14ac:dyDescent="0.25">
      <c r="B28" s="4">
        <v>5</v>
      </c>
      <c r="C28" s="4" t="s">
        <v>7</v>
      </c>
      <c r="D28" s="8">
        <f>D25/D27</f>
        <v>0.68429634257155836</v>
      </c>
      <c r="E28" s="6"/>
    </row>
    <row r="29" spans="2:5" x14ac:dyDescent="0.25">
      <c r="B29" s="4">
        <v>6</v>
      </c>
      <c r="C29" s="4" t="s">
        <v>8</v>
      </c>
      <c r="D29" s="8">
        <f>D12</f>
        <v>9.8762820512820522</v>
      </c>
      <c r="E29" s="6"/>
    </row>
    <row r="30" spans="2:5" x14ac:dyDescent="0.25">
      <c r="B30" s="4">
        <v>7</v>
      </c>
      <c r="C30" s="4" t="s">
        <v>9</v>
      </c>
      <c r="D30" s="8">
        <f>D25</f>
        <v>6.7583036858974364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3.5303846153846155</v>
      </c>
    </row>
    <row r="34" spans="1:6" x14ac:dyDescent="0.25">
      <c r="C34" t="s">
        <v>55</v>
      </c>
      <c r="D34" s="26">
        <f>91.79/D9</f>
        <v>3.5303846153846155</v>
      </c>
    </row>
    <row r="35" spans="1:6" x14ac:dyDescent="0.25">
      <c r="B35" s="9" t="s">
        <v>11</v>
      </c>
      <c r="C35" s="3" t="s">
        <v>35</v>
      </c>
      <c r="D35" s="21">
        <f>(B36+B40+B45)/D9</f>
        <v>0.92791907051282074</v>
      </c>
    </row>
    <row r="36" spans="1:6" x14ac:dyDescent="0.25">
      <c r="A36" s="3" t="s">
        <v>36</v>
      </c>
      <c r="B36" s="22">
        <f>0.01*D7*7.05</f>
        <v>4.5825000000000005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12.97</v>
      </c>
      <c r="C40" s="3" t="s">
        <v>37</v>
      </c>
    </row>
    <row r="41" spans="1:6" x14ac:dyDescent="0.25">
      <c r="A41" t="s">
        <v>51</v>
      </c>
      <c r="F41">
        <f>0.32*D9</f>
        <v>8.32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6.5733958333333344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256.78333333333336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251.54861111111111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175.71589583333335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684.04784027777782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58" workbookViewId="0">
      <selection activeCell="C12" sqref="C12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70</v>
      </c>
      <c r="C5" t="s">
        <v>91</v>
      </c>
    </row>
    <row r="6" spans="2:4" x14ac:dyDescent="0.25">
      <c r="B6" t="s">
        <v>85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18</v>
      </c>
    </row>
    <row r="10" spans="2:4" x14ac:dyDescent="0.25">
      <c r="B10" t="s">
        <v>31</v>
      </c>
      <c r="D10">
        <v>26434</v>
      </c>
    </row>
    <row r="12" spans="2:4" x14ac:dyDescent="0.25">
      <c r="B12" s="3" t="s">
        <v>32</v>
      </c>
      <c r="D12" s="20">
        <f>D13+D15</f>
        <v>18.158318888888889</v>
      </c>
    </row>
    <row r="13" spans="2:4" x14ac:dyDescent="0.25">
      <c r="B13" t="s">
        <v>63</v>
      </c>
      <c r="D13" s="20">
        <f>18074.64/18/4/D9</f>
        <v>13.946481481481481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4.2118374074074074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734.27777777777783</v>
      </c>
    </row>
    <row r="20" spans="2:5" x14ac:dyDescent="0.25">
      <c r="B20" t="s">
        <v>34</v>
      </c>
      <c r="D20" s="20">
        <f>D19/D8/D9</f>
        <v>10.198302469135804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8.4831303240740752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8.4831303240740752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18.158318888888889</v>
      </c>
      <c r="E27" s="6"/>
    </row>
    <row r="28" spans="2:5" x14ac:dyDescent="0.25">
      <c r="B28" s="4">
        <v>5</v>
      </c>
      <c r="C28" s="4" t="s">
        <v>7</v>
      </c>
      <c r="D28" s="8">
        <f>D25/D27</f>
        <v>0.4671759746032943</v>
      </c>
      <c r="E28" s="6"/>
    </row>
    <row r="29" spans="2:5" x14ac:dyDescent="0.25">
      <c r="B29" s="4">
        <v>6</v>
      </c>
      <c r="C29" s="4" t="s">
        <v>8</v>
      </c>
      <c r="D29" s="8">
        <f>D12</f>
        <v>18.158318888888889</v>
      </c>
      <c r="E29" s="6"/>
    </row>
    <row r="30" spans="2:5" x14ac:dyDescent="0.25">
      <c r="B30" s="4">
        <v>7</v>
      </c>
      <c r="C30" s="4" t="s">
        <v>9</v>
      </c>
      <c r="D30" s="8">
        <f>D25</f>
        <v>8.4831303240740752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5.0994444444444449</v>
      </c>
    </row>
    <row r="34" spans="1:6" x14ac:dyDescent="0.25">
      <c r="C34" t="s">
        <v>55</v>
      </c>
      <c r="D34" s="26">
        <f>91.79/D9</f>
        <v>5.0994444444444449</v>
      </c>
    </row>
    <row r="35" spans="1:6" x14ac:dyDescent="0.25">
      <c r="B35" s="9" t="s">
        <v>11</v>
      </c>
      <c r="C35" s="3" t="s">
        <v>35</v>
      </c>
      <c r="D35" s="21">
        <f>(B36+B40+B45)/D9</f>
        <v>1.0836858796296296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10.41</v>
      </c>
      <c r="C40" s="3" t="s">
        <v>37</v>
      </c>
    </row>
    <row r="41" spans="1:6" x14ac:dyDescent="0.25">
      <c r="A41" t="s">
        <v>51</v>
      </c>
      <c r="F41">
        <f>0.32*D9</f>
        <v>5.76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326.84974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183.56944444444446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152.69634583333334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663.11553027777779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61" workbookViewId="0">
      <selection activeCell="C10" sqref="C10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71</v>
      </c>
      <c r="C5" t="s">
        <v>92</v>
      </c>
    </row>
    <row r="6" spans="2:4" x14ac:dyDescent="0.25">
      <c r="B6" t="s">
        <v>93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18</v>
      </c>
    </row>
    <row r="10" spans="2:4" x14ac:dyDescent="0.25">
      <c r="B10" t="s">
        <v>31</v>
      </c>
      <c r="D10">
        <v>24577</v>
      </c>
    </row>
    <row r="12" spans="2:4" x14ac:dyDescent="0.25">
      <c r="B12" s="3" t="s">
        <v>32</v>
      </c>
      <c r="D12" s="20">
        <f>D13+D15</f>
        <v>18.873213333333336</v>
      </c>
    </row>
    <row r="13" spans="2:4" x14ac:dyDescent="0.25">
      <c r="B13" t="s">
        <v>72</v>
      </c>
      <c r="D13" s="20">
        <f>18786.24/18/4/D9</f>
        <v>14.495555555555557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4.3776577777777783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682.69444444444446</v>
      </c>
    </row>
    <row r="20" spans="2:5" x14ac:dyDescent="0.25">
      <c r="B20" t="s">
        <v>34</v>
      </c>
      <c r="D20" s="20">
        <f>D19/D8/D9</f>
        <v>9.4818672839506171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8.4831303240740752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8.4831303240740752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18.873213333333336</v>
      </c>
      <c r="E27" s="6"/>
    </row>
    <row r="28" spans="2:5" x14ac:dyDescent="0.25">
      <c r="B28" s="4">
        <v>5</v>
      </c>
      <c r="C28" s="4" t="s">
        <v>7</v>
      </c>
      <c r="D28" s="8">
        <f>D25/D27</f>
        <v>0.44947991495923006</v>
      </c>
      <c r="E28" s="6"/>
    </row>
    <row r="29" spans="2:5" x14ac:dyDescent="0.25">
      <c r="B29" s="4">
        <v>6</v>
      </c>
      <c r="C29" s="4" t="s">
        <v>8</v>
      </c>
      <c r="D29" s="8">
        <f>D12</f>
        <v>18.873213333333336</v>
      </c>
      <c r="E29" s="6"/>
    </row>
    <row r="30" spans="2:5" x14ac:dyDescent="0.25">
      <c r="B30" s="4">
        <v>7</v>
      </c>
      <c r="C30" s="4" t="s">
        <v>9</v>
      </c>
      <c r="D30" s="8">
        <f>D25</f>
        <v>8.4831303240740752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5.0994444444444449</v>
      </c>
    </row>
    <row r="34" spans="1:6" x14ac:dyDescent="0.25">
      <c r="C34" t="s">
        <v>55</v>
      </c>
      <c r="D34" s="26">
        <f>91.79/D9</f>
        <v>5.0994444444444449</v>
      </c>
    </row>
    <row r="35" spans="1:6" x14ac:dyDescent="0.25">
      <c r="B35" s="9" t="s">
        <v>11</v>
      </c>
      <c r="C35" s="3" t="s">
        <v>35</v>
      </c>
      <c r="D35" s="21">
        <f>(B36+B40+B45)/D9</f>
        <v>1.0836858796296296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10.41</v>
      </c>
      <c r="C40" s="3" t="s">
        <v>37</v>
      </c>
    </row>
    <row r="41" spans="1:6" x14ac:dyDescent="0.25">
      <c r="A41" t="s">
        <v>51</v>
      </c>
      <c r="F41">
        <f>0.32*D9</f>
        <v>5.76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339.71784000000002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170.67361111111111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152.69634583333334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663.08779694444445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61" workbookViewId="0">
      <selection activeCell="D9" sqref="D9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73</v>
      </c>
      <c r="C5" t="s">
        <v>94</v>
      </c>
    </row>
    <row r="6" spans="2:4" ht="15.75" x14ac:dyDescent="0.25">
      <c r="B6" s="28" t="s">
        <v>95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18</v>
      </c>
    </row>
    <row r="10" spans="2:4" x14ac:dyDescent="0.25">
      <c r="B10" t="s">
        <v>31</v>
      </c>
      <c r="D10">
        <v>15969</v>
      </c>
    </row>
    <row r="12" spans="2:4" x14ac:dyDescent="0.25">
      <c r="B12" s="3" t="s">
        <v>32</v>
      </c>
      <c r="D12" s="20">
        <f>D13+D15</f>
        <v>14.297888888888888</v>
      </c>
    </row>
    <row r="13" spans="2:4" x14ac:dyDescent="0.25">
      <c r="B13" t="s">
        <v>74</v>
      </c>
      <c r="D13" s="20">
        <f>14232/18/4/D9</f>
        <v>10.981481481481481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3.3164074074074072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443.58333333333331</v>
      </c>
    </row>
    <row r="20" spans="2:5" x14ac:dyDescent="0.25">
      <c r="B20" t="s">
        <v>34</v>
      </c>
      <c r="D20" s="20">
        <f>D19/D8/D9</f>
        <v>6.1608796296296298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8.4831303240740752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8.4831303240740752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14.297888888888888</v>
      </c>
      <c r="E27" s="6"/>
    </row>
    <row r="28" spans="2:5" x14ac:dyDescent="0.25">
      <c r="B28" s="4">
        <v>5</v>
      </c>
      <c r="C28" s="4" t="s">
        <v>7</v>
      </c>
      <c r="D28" s="8">
        <f>D25/D27</f>
        <v>0.59331348774618387</v>
      </c>
      <c r="E28" s="6"/>
    </row>
    <row r="29" spans="2:5" x14ac:dyDescent="0.25">
      <c r="B29" s="4">
        <v>6</v>
      </c>
      <c r="C29" s="4" t="s">
        <v>8</v>
      </c>
      <c r="D29" s="8">
        <f>D12</f>
        <v>14.297888888888888</v>
      </c>
      <c r="E29" s="6"/>
    </row>
    <row r="30" spans="2:5" x14ac:dyDescent="0.25">
      <c r="B30" s="4">
        <v>7</v>
      </c>
      <c r="C30" s="4" t="s">
        <v>9</v>
      </c>
      <c r="D30" s="8">
        <f>D25</f>
        <v>8.4831303240740752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5.0994444444444449</v>
      </c>
    </row>
    <row r="34" spans="1:6" x14ac:dyDescent="0.25">
      <c r="C34" t="s">
        <v>55</v>
      </c>
      <c r="D34" s="26">
        <f>91.79/D9</f>
        <v>5.0994444444444449</v>
      </c>
    </row>
    <row r="35" spans="1:6" x14ac:dyDescent="0.25">
      <c r="B35" s="9" t="s">
        <v>11</v>
      </c>
      <c r="C35" s="3" t="s">
        <v>35</v>
      </c>
      <c r="D35" s="21">
        <f>(B36+B40+B45)/D9</f>
        <v>1.0836858796296296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10.41</v>
      </c>
      <c r="C40" s="3" t="s">
        <v>37</v>
      </c>
    </row>
    <row r="41" spans="1:6" x14ac:dyDescent="0.25">
      <c r="A41" t="s">
        <v>51</v>
      </c>
      <c r="F41">
        <f>0.32*D9</f>
        <v>5.76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257.36199999999997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110.89583333333334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152.69634583333334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520.95417916666668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58" workbookViewId="0">
      <selection activeCell="C8" sqref="C8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75</v>
      </c>
      <c r="C5" t="s">
        <v>96</v>
      </c>
    </row>
    <row r="6" spans="2:4" ht="15.75" x14ac:dyDescent="0.25">
      <c r="B6" s="28" t="s">
        <v>68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21</v>
      </c>
    </row>
    <row r="10" spans="2:4" x14ac:dyDescent="0.25">
      <c r="B10" t="s">
        <v>31</v>
      </c>
      <c r="D10">
        <v>26434</v>
      </c>
    </row>
    <row r="12" spans="2:4" x14ac:dyDescent="0.25">
      <c r="B12" s="3" t="s">
        <v>32</v>
      </c>
      <c r="D12" s="20">
        <f>D13+D15</f>
        <v>15.564273333333333</v>
      </c>
    </row>
    <row r="13" spans="2:4" x14ac:dyDescent="0.25">
      <c r="B13" t="s">
        <v>63</v>
      </c>
      <c r="D13" s="20">
        <f>18074.64/18/4/D9</f>
        <v>11.954126984126983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3.6101463492063486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734.27777777777783</v>
      </c>
    </row>
    <row r="20" spans="2:5" x14ac:dyDescent="0.25">
      <c r="B20" t="s">
        <v>34</v>
      </c>
      <c r="D20" s="20">
        <f>D19/D8/D9</f>
        <v>8.7414021164021172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7.6455402777777781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7.6455402777777781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15.564273333333333</v>
      </c>
      <c r="E27" s="6"/>
    </row>
    <row r="28" spans="2:5" x14ac:dyDescent="0.25">
      <c r="B28" s="4">
        <v>5</v>
      </c>
      <c r="C28" s="4" t="s">
        <v>7</v>
      </c>
      <c r="D28" s="8">
        <f>D25/D27</f>
        <v>0.49122372204834353</v>
      </c>
      <c r="E28" s="6"/>
    </row>
    <row r="29" spans="2:5" x14ac:dyDescent="0.25">
      <c r="B29" s="4">
        <v>6</v>
      </c>
      <c r="C29" s="4" t="s">
        <v>8</v>
      </c>
      <c r="D29" s="8">
        <f>D12</f>
        <v>15.564273333333333</v>
      </c>
      <c r="E29" s="6"/>
    </row>
    <row r="30" spans="2:5" x14ac:dyDescent="0.25">
      <c r="B30" s="4">
        <v>7</v>
      </c>
      <c r="C30" s="4" t="s">
        <v>9</v>
      </c>
      <c r="D30" s="8">
        <f>D25</f>
        <v>7.6455402777777781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4.3709523809523816</v>
      </c>
    </row>
    <row r="34" spans="1:6" x14ac:dyDescent="0.25">
      <c r="C34" t="s">
        <v>55</v>
      </c>
      <c r="D34" s="26">
        <f>91.79/D9</f>
        <v>4.3709523809523816</v>
      </c>
    </row>
    <row r="35" spans="1:6" x14ac:dyDescent="0.25">
      <c r="B35" s="9" t="s">
        <v>11</v>
      </c>
      <c r="C35" s="3" t="s">
        <v>35</v>
      </c>
      <c r="D35" s="21">
        <f>(B36+B40+B45)/D9</f>
        <v>0.9745878968253967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11.37</v>
      </c>
      <c r="C40" s="3" t="s">
        <v>37</v>
      </c>
    </row>
    <row r="41" spans="1:6" x14ac:dyDescent="0.25">
      <c r="A41" t="s">
        <v>51</v>
      </c>
      <c r="F41">
        <f>0.32*D9</f>
        <v>6.72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326.84974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183.56944444444446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160.55634583333335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670.97553027777781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61" workbookViewId="0">
      <selection activeCell="C66" sqref="C66"/>
    </sheetView>
  </sheetViews>
  <sheetFormatPr defaultRowHeight="15" x14ac:dyDescent="0.25"/>
  <cols>
    <col min="1" max="1" width="12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77</v>
      </c>
      <c r="C5" t="s">
        <v>97</v>
      </c>
    </row>
    <row r="6" spans="2:4" ht="15.75" x14ac:dyDescent="0.25">
      <c r="B6" s="28" t="s">
        <v>98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18</v>
      </c>
    </row>
    <row r="10" spans="2:4" x14ac:dyDescent="0.25">
      <c r="B10" t="s">
        <v>31</v>
      </c>
      <c r="D10">
        <v>26434</v>
      </c>
    </row>
    <row r="12" spans="2:4" x14ac:dyDescent="0.25">
      <c r="B12" s="3" t="s">
        <v>32</v>
      </c>
      <c r="D12" s="20">
        <f>D13+D15</f>
        <v>18.158318888888889</v>
      </c>
    </row>
    <row r="13" spans="2:4" x14ac:dyDescent="0.25">
      <c r="B13" t="s">
        <v>63</v>
      </c>
      <c r="D13" s="20">
        <f>18074.64/18/4/D9</f>
        <v>13.946481481481481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4.2118374074074074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734.27777777777783</v>
      </c>
    </row>
    <row r="20" spans="2:5" x14ac:dyDescent="0.25">
      <c r="B20" t="s">
        <v>34</v>
      </c>
      <c r="D20" s="20">
        <f>D19/D8/D9</f>
        <v>10.198302469135804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8.4831303240740752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8.4831303240740752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18.158318888888889</v>
      </c>
      <c r="E27" s="6"/>
    </row>
    <row r="28" spans="2:5" x14ac:dyDescent="0.25">
      <c r="B28" s="4">
        <v>5</v>
      </c>
      <c r="C28" s="4" t="s">
        <v>7</v>
      </c>
      <c r="D28" s="8">
        <f>D25/D27</f>
        <v>0.4671759746032943</v>
      </c>
      <c r="E28" s="6"/>
    </row>
    <row r="29" spans="2:5" x14ac:dyDescent="0.25">
      <c r="B29" s="4">
        <v>6</v>
      </c>
      <c r="C29" s="4" t="s">
        <v>8</v>
      </c>
      <c r="D29" s="8">
        <f>D12</f>
        <v>18.158318888888889</v>
      </c>
      <c r="E29" s="6"/>
    </row>
    <row r="30" spans="2:5" x14ac:dyDescent="0.25">
      <c r="B30" s="4">
        <v>7</v>
      </c>
      <c r="C30" s="4" t="s">
        <v>9</v>
      </c>
      <c r="D30" s="8">
        <f>D25</f>
        <v>8.4831303240740752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5.0994444444444449</v>
      </c>
    </row>
    <row r="34" spans="1:6" x14ac:dyDescent="0.25">
      <c r="C34" t="s">
        <v>55</v>
      </c>
      <c r="D34" s="26">
        <f>91.79/D9</f>
        <v>5.0994444444444449</v>
      </c>
    </row>
    <row r="35" spans="1:6" x14ac:dyDescent="0.25">
      <c r="B35" s="9" t="s">
        <v>11</v>
      </c>
      <c r="C35" s="3" t="s">
        <v>35</v>
      </c>
      <c r="D35" s="21">
        <f>(B36+B40+B45)/D9</f>
        <v>1.0836858796296296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10.41</v>
      </c>
      <c r="C40" s="3" t="s">
        <v>37</v>
      </c>
    </row>
    <row r="41" spans="1:6" x14ac:dyDescent="0.25">
      <c r="A41" t="s">
        <v>51</v>
      </c>
      <c r="F41">
        <f>0.32*D9</f>
        <v>5.76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326.84974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183.56944444444446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152.69634583333334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663.11553027777779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opLeftCell="A49" workbookViewId="0">
      <selection activeCell="C14" sqref="C14"/>
    </sheetView>
  </sheetViews>
  <sheetFormatPr defaultRowHeight="15" x14ac:dyDescent="0.25"/>
  <cols>
    <col min="1" max="1" width="12" customWidth="1"/>
    <col min="2" max="2" width="10.5703125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78</v>
      </c>
      <c r="C5" t="s">
        <v>99</v>
      </c>
    </row>
    <row r="6" spans="2:4" ht="15.75" x14ac:dyDescent="0.25">
      <c r="B6" s="28" t="s">
        <v>100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10</v>
      </c>
    </row>
    <row r="10" spans="2:4" x14ac:dyDescent="0.25">
      <c r="B10" t="s">
        <v>31</v>
      </c>
      <c r="D10">
        <v>29614</v>
      </c>
    </row>
    <row r="12" spans="2:4" x14ac:dyDescent="0.25">
      <c r="B12" s="3" t="s">
        <v>32</v>
      </c>
      <c r="D12" s="20">
        <f>D13+D15</f>
        <v>25.736199999999997</v>
      </c>
    </row>
    <row r="13" spans="2:4" x14ac:dyDescent="0.25">
      <c r="B13" t="s">
        <v>79</v>
      </c>
      <c r="D13" s="20">
        <f>14232/18/4/D9</f>
        <v>19.766666666666666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5.9695333333333327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822.61111111111109</v>
      </c>
    </row>
    <row r="20" spans="2:5" x14ac:dyDescent="0.25">
      <c r="B20" t="s">
        <v>34</v>
      </c>
      <c r="D20" s="20">
        <f>D19/D8/D9</f>
        <v>20.565277777777776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13.173634583333332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13.173634583333332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25.736199999999997</v>
      </c>
      <c r="E27" s="6"/>
    </row>
    <row r="28" spans="2:5" x14ac:dyDescent="0.25">
      <c r="B28" s="4">
        <v>5</v>
      </c>
      <c r="C28" s="4" t="s">
        <v>7</v>
      </c>
      <c r="D28" s="8">
        <f>D25/D27</f>
        <v>0.51187178306561709</v>
      </c>
      <c r="E28" s="6"/>
    </row>
    <row r="29" spans="2:5" x14ac:dyDescent="0.25">
      <c r="B29" s="4">
        <v>6</v>
      </c>
      <c r="C29" s="4" t="s">
        <v>8</v>
      </c>
      <c r="D29" s="8">
        <f>D12</f>
        <v>25.736199999999997</v>
      </c>
      <c r="E29" s="6"/>
    </row>
    <row r="30" spans="2:5" x14ac:dyDescent="0.25">
      <c r="B30" s="4">
        <v>7</v>
      </c>
      <c r="C30" s="4" t="s">
        <v>9</v>
      </c>
      <c r="D30" s="8">
        <f>D25</f>
        <v>13.173634583333332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9.1790000000000003</v>
      </c>
    </row>
    <row r="34" spans="1:6" x14ac:dyDescent="0.25">
      <c r="C34" t="s">
        <v>55</v>
      </c>
      <c r="D34" s="26">
        <f>91.79/D9</f>
        <v>9.1790000000000003</v>
      </c>
    </row>
    <row r="35" spans="1:6" x14ac:dyDescent="0.25">
      <c r="B35" s="9" t="s">
        <v>11</v>
      </c>
      <c r="C35" s="3" t="s">
        <v>35</v>
      </c>
      <c r="D35" s="21">
        <f>(B36+B40+B45)/D9</f>
        <v>1.6946345833333332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7.85</v>
      </c>
      <c r="C40" s="3" t="s">
        <v>37</v>
      </c>
    </row>
    <row r="41" spans="1:6" x14ac:dyDescent="0.25">
      <c r="A41" t="s">
        <v>51</v>
      </c>
      <c r="F41">
        <f>0.32*D9</f>
        <v>3.2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257.36199999999997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205.65277777777777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131.7363458333333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594.7511236111111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f>D70*D8</f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workbookViewId="0">
      <selection activeCell="B1" sqref="B1"/>
    </sheetView>
  </sheetViews>
  <sheetFormatPr defaultRowHeight="15" x14ac:dyDescent="0.25"/>
  <cols>
    <col min="1" max="1" width="12" customWidth="1"/>
    <col min="2" max="2" width="10.42578125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80</v>
      </c>
      <c r="C5" t="s">
        <v>83</v>
      </c>
    </row>
    <row r="6" spans="2:4" ht="15.75" x14ac:dyDescent="0.25">
      <c r="B6" s="28" t="s">
        <v>47</v>
      </c>
    </row>
    <row r="7" spans="2:4" x14ac:dyDescent="0.25">
      <c r="B7" t="s">
        <v>28</v>
      </c>
      <c r="D7">
        <v>65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>
        <v>9</v>
      </c>
    </row>
    <row r="10" spans="2:4" x14ac:dyDescent="0.25">
      <c r="B10" t="s">
        <v>31</v>
      </c>
      <c r="D10">
        <v>15756</v>
      </c>
    </row>
    <row r="12" spans="2:4" x14ac:dyDescent="0.25">
      <c r="B12" s="3" t="s">
        <v>32</v>
      </c>
      <c r="D12" s="20">
        <f>D13+D15</f>
        <v>28.531481481481485</v>
      </c>
    </row>
    <row r="13" spans="2:4" x14ac:dyDescent="0.25">
      <c r="B13" t="s">
        <v>81</v>
      </c>
      <c r="D13" s="20">
        <f>14200/18/4/D9</f>
        <v>21.913580246913583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6.6179012345679018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437.66666666666669</v>
      </c>
    </row>
    <row r="20" spans="2:5" x14ac:dyDescent="0.25">
      <c r="B20" t="s">
        <v>34</v>
      </c>
      <c r="D20" s="20">
        <f>D19/D8/D9</f>
        <v>12.157407407407408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14.575099537037037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14.575099537037037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28.531481481481485</v>
      </c>
      <c r="E27" s="6"/>
    </row>
    <row r="28" spans="2:5" x14ac:dyDescent="0.25">
      <c r="B28" s="4">
        <v>5</v>
      </c>
      <c r="C28" s="4" t="s">
        <v>7</v>
      </c>
      <c r="D28" s="8">
        <f>D25/D27</f>
        <v>0.51084271759589794</v>
      </c>
      <c r="E28" s="6"/>
    </row>
    <row r="29" spans="2:5" x14ac:dyDescent="0.25">
      <c r="B29" s="4">
        <v>6</v>
      </c>
      <c r="C29" s="4" t="s">
        <v>8</v>
      </c>
      <c r="D29" s="8">
        <f>D12</f>
        <v>28.531481481481485</v>
      </c>
      <c r="E29" s="6"/>
    </row>
    <row r="30" spans="2:5" x14ac:dyDescent="0.25">
      <c r="B30" s="4">
        <v>7</v>
      </c>
      <c r="C30" s="4" t="s">
        <v>9</v>
      </c>
      <c r="D30" s="8">
        <f>D25</f>
        <v>14.575099537037037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10.19888888888889</v>
      </c>
    </row>
    <row r="34" spans="1:6" x14ac:dyDescent="0.25">
      <c r="C34" t="s">
        <v>55</v>
      </c>
      <c r="D34" s="26">
        <f>91.79/D9</f>
        <v>10.19888888888889</v>
      </c>
    </row>
    <row r="35" spans="1:6" x14ac:dyDescent="0.25">
      <c r="B35" s="9" t="s">
        <v>11</v>
      </c>
      <c r="C35" s="3" t="s">
        <v>35</v>
      </c>
      <c r="D35" s="21">
        <f>(B36+B40+B45)/D9</f>
        <v>2.0762106481481482</v>
      </c>
    </row>
    <row r="36" spans="1:6" x14ac:dyDescent="0.25">
      <c r="A36" s="3" t="s">
        <v>36</v>
      </c>
      <c r="B36" s="22">
        <f>0.01*D7*7.05</f>
        <v>4.5825000000000005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7.5299999999999994</v>
      </c>
      <c r="C40" s="3" t="s">
        <v>37</v>
      </c>
    </row>
    <row r="41" spans="1:6" x14ac:dyDescent="0.25">
      <c r="A41" t="s">
        <v>51</v>
      </c>
      <c r="F41">
        <f>0.32*D9</f>
        <v>2.88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6.5733958333333344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256.78333333333336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109.41666666666667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131.17589583333333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497.3758958333334</v>
      </c>
    </row>
    <row r="70" spans="2:4" s="10" customFormat="1" thickBot="1" x14ac:dyDescent="0.25">
      <c r="B70" s="16">
        <v>6</v>
      </c>
      <c r="C70" s="16" t="s">
        <v>25</v>
      </c>
      <c r="D70" s="24">
        <v>75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  <pageSetup paperSize="9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F72"/>
  <sheetViews>
    <sheetView tabSelected="1" topLeftCell="A25" workbookViewId="0">
      <selection activeCell="C8" sqref="C8"/>
    </sheetView>
  </sheetViews>
  <sheetFormatPr defaultRowHeight="15" x14ac:dyDescent="0.25"/>
  <cols>
    <col min="1" max="1" width="12" customWidth="1"/>
    <col min="2" max="2" width="10" customWidth="1"/>
    <col min="3" max="3" width="51" customWidth="1"/>
    <col min="4" max="4" width="12.85546875" customWidth="1"/>
    <col min="5" max="5" width="11.28515625" customWidth="1"/>
  </cols>
  <sheetData>
    <row r="3" spans="2:4" ht="21" x14ac:dyDescent="0.35">
      <c r="B3" s="1" t="s">
        <v>27</v>
      </c>
    </row>
    <row r="5" spans="2:4" ht="18.75" x14ac:dyDescent="0.3">
      <c r="B5" s="2" t="s">
        <v>82</v>
      </c>
      <c r="C5" t="s">
        <v>101</v>
      </c>
    </row>
    <row r="6" spans="2:4" ht="15.75" x14ac:dyDescent="0.25">
      <c r="B6" s="28" t="s">
        <v>102</v>
      </c>
    </row>
    <row r="7" spans="2:4" x14ac:dyDescent="0.25">
      <c r="B7" t="s">
        <v>28</v>
      </c>
      <c r="D7">
        <v>53</v>
      </c>
    </row>
    <row r="8" spans="2:4" x14ac:dyDescent="0.25">
      <c r="B8" t="s">
        <v>29</v>
      </c>
      <c r="D8">
        <v>4</v>
      </c>
    </row>
    <row r="9" spans="2:4" x14ac:dyDescent="0.25">
      <c r="B9" t="s">
        <v>30</v>
      </c>
      <c r="D9" s="27">
        <v>12</v>
      </c>
    </row>
    <row r="10" spans="2:4" x14ac:dyDescent="0.25">
      <c r="B10" t="s">
        <v>31</v>
      </c>
      <c r="D10">
        <v>29120</v>
      </c>
    </row>
    <row r="12" spans="2:4" x14ac:dyDescent="0.25">
      <c r="B12" s="3" t="s">
        <v>32</v>
      </c>
      <c r="D12" s="20">
        <f>D13+D15</f>
        <v>21.446833333333331</v>
      </c>
    </row>
    <row r="13" spans="2:4" x14ac:dyDescent="0.25">
      <c r="B13" t="s">
        <v>74</v>
      </c>
      <c r="D13" s="20">
        <f>14232/18/4/D9</f>
        <v>16.472222222222221</v>
      </c>
    </row>
    <row r="14" spans="2:4" x14ac:dyDescent="0.25">
      <c r="D14" s="20"/>
    </row>
    <row r="15" spans="2:4" x14ac:dyDescent="0.25">
      <c r="B15" t="s">
        <v>0</v>
      </c>
      <c r="D15" s="20">
        <f>D13*30.2%</f>
        <v>4.9746111111111109</v>
      </c>
    </row>
    <row r="16" spans="2:4" x14ac:dyDescent="0.25">
      <c r="D16" s="20"/>
    </row>
    <row r="17" spans="2:5" x14ac:dyDescent="0.25">
      <c r="D17" s="20"/>
    </row>
    <row r="18" spans="2:5" x14ac:dyDescent="0.25">
      <c r="B18" s="3" t="s">
        <v>33</v>
      </c>
      <c r="D18" s="20"/>
    </row>
    <row r="19" spans="2:5" x14ac:dyDescent="0.25">
      <c r="B19" t="s">
        <v>49</v>
      </c>
      <c r="D19" s="20">
        <f>D10/36</f>
        <v>808.88888888888891</v>
      </c>
    </row>
    <row r="20" spans="2:5" x14ac:dyDescent="0.25">
      <c r="B20" t="s">
        <v>34</v>
      </c>
      <c r="D20" s="20">
        <f>D19/D8/D9</f>
        <v>16.851851851851851</v>
      </c>
    </row>
    <row r="21" spans="2:5" x14ac:dyDescent="0.25">
      <c r="D21" s="20"/>
    </row>
    <row r="22" spans="2:5" x14ac:dyDescent="0.25">
      <c r="B22" s="3" t="s">
        <v>50</v>
      </c>
      <c r="D22" s="21">
        <f>D30</f>
        <v>11.414695486111111</v>
      </c>
    </row>
    <row r="23" spans="2:5" x14ac:dyDescent="0.25">
      <c r="B23" t="s">
        <v>1</v>
      </c>
    </row>
    <row r="24" spans="2:5" x14ac:dyDescent="0.25">
      <c r="B24" s="4">
        <v>1</v>
      </c>
      <c r="C24" s="4" t="s">
        <v>2</v>
      </c>
      <c r="D24" s="5" t="s">
        <v>3</v>
      </c>
      <c r="E24" s="6"/>
    </row>
    <row r="25" spans="2:5" x14ac:dyDescent="0.25">
      <c r="B25" s="4">
        <v>2</v>
      </c>
      <c r="C25" s="4" t="s">
        <v>4</v>
      </c>
      <c r="D25" s="8">
        <f>D34+D35+2.3</f>
        <v>11.414695486111111</v>
      </c>
      <c r="E25" s="6"/>
    </row>
    <row r="26" spans="2:5" ht="30" x14ac:dyDescent="0.25">
      <c r="B26" s="4">
        <v>3</v>
      </c>
      <c r="C26" s="7" t="s">
        <v>5</v>
      </c>
      <c r="D26" s="4" t="s">
        <v>3</v>
      </c>
      <c r="E26" s="6"/>
    </row>
    <row r="27" spans="2:5" x14ac:dyDescent="0.25">
      <c r="B27" s="4">
        <v>4</v>
      </c>
      <c r="C27" s="4" t="s">
        <v>6</v>
      </c>
      <c r="D27" s="8">
        <f>D12</f>
        <v>21.446833333333331</v>
      </c>
      <c r="E27" s="6"/>
    </row>
    <row r="28" spans="2:5" x14ac:dyDescent="0.25">
      <c r="B28" s="4">
        <v>5</v>
      </c>
      <c r="C28" s="4" t="s">
        <v>7</v>
      </c>
      <c r="D28" s="8">
        <f>D25/D27</f>
        <v>0.53223220923575876</v>
      </c>
      <c r="E28" s="6"/>
    </row>
    <row r="29" spans="2:5" x14ac:dyDescent="0.25">
      <c r="B29" s="4">
        <v>6</v>
      </c>
      <c r="C29" s="4" t="s">
        <v>8</v>
      </c>
      <c r="D29" s="8">
        <f>D12</f>
        <v>21.446833333333331</v>
      </c>
      <c r="E29" s="6"/>
    </row>
    <row r="30" spans="2:5" x14ac:dyDescent="0.25">
      <c r="B30" s="4">
        <v>7</v>
      </c>
      <c r="C30" s="4" t="s">
        <v>9</v>
      </c>
      <c r="D30" s="8">
        <f>D25</f>
        <v>11.414695486111111</v>
      </c>
      <c r="E30" s="6"/>
    </row>
    <row r="31" spans="2:5" x14ac:dyDescent="0.25">
      <c r="B31" s="4"/>
      <c r="C31" s="4"/>
      <c r="D31" s="4"/>
      <c r="E31" s="6"/>
    </row>
    <row r="33" spans="1:6" x14ac:dyDescent="0.25">
      <c r="B33" s="9" t="s">
        <v>10</v>
      </c>
      <c r="C33" s="3" t="s">
        <v>56</v>
      </c>
      <c r="D33" s="21">
        <f>D34</f>
        <v>7.6491666666666669</v>
      </c>
    </row>
    <row r="34" spans="1:6" x14ac:dyDescent="0.25">
      <c r="C34" t="s">
        <v>55</v>
      </c>
      <c r="D34" s="26">
        <f>91.79/D9</f>
        <v>7.6491666666666669</v>
      </c>
    </row>
    <row r="35" spans="1:6" x14ac:dyDescent="0.25">
      <c r="B35" s="9" t="s">
        <v>11</v>
      </c>
      <c r="C35" s="3" t="s">
        <v>35</v>
      </c>
      <c r="D35" s="21">
        <f>(B36+B40+B45)/D9</f>
        <v>1.4655288194444445</v>
      </c>
    </row>
    <row r="36" spans="1:6" x14ac:dyDescent="0.25">
      <c r="A36" s="3" t="s">
        <v>36</v>
      </c>
      <c r="B36" s="22">
        <f>0.01*D7*7.05</f>
        <v>3.7364999999999999</v>
      </c>
      <c r="C36" s="3" t="s">
        <v>37</v>
      </c>
    </row>
    <row r="37" spans="1:6" x14ac:dyDescent="0.25">
      <c r="A37" t="s">
        <v>57</v>
      </c>
    </row>
    <row r="38" spans="1:6" x14ac:dyDescent="0.25">
      <c r="A38" t="s">
        <v>58</v>
      </c>
    </row>
    <row r="39" spans="1:6" x14ac:dyDescent="0.25">
      <c r="A39" t="s">
        <v>59</v>
      </c>
    </row>
    <row r="40" spans="1:6" x14ac:dyDescent="0.25">
      <c r="A40" s="3" t="s">
        <v>38</v>
      </c>
      <c r="B40" s="3">
        <f>F41+0.1+2.4+2.15</f>
        <v>8.49</v>
      </c>
      <c r="C40" s="3" t="s">
        <v>37</v>
      </c>
    </row>
    <row r="41" spans="1:6" x14ac:dyDescent="0.25">
      <c r="A41" t="s">
        <v>51</v>
      </c>
      <c r="F41">
        <f>0.32*D9</f>
        <v>3.84</v>
      </c>
    </row>
    <row r="42" spans="1:6" x14ac:dyDescent="0.25">
      <c r="A42" t="s">
        <v>52</v>
      </c>
    </row>
    <row r="43" spans="1:6" x14ac:dyDescent="0.25">
      <c r="A43" t="s">
        <v>53</v>
      </c>
    </row>
    <row r="44" spans="1:6" x14ac:dyDescent="0.25">
      <c r="A44" t="s">
        <v>54</v>
      </c>
    </row>
    <row r="45" spans="1:6" x14ac:dyDescent="0.25">
      <c r="A45" s="3" t="s">
        <v>39</v>
      </c>
      <c r="B45" s="21">
        <f>0.039*D7/30/24*1867</f>
        <v>5.359845833333333</v>
      </c>
      <c r="C45" s="3" t="s">
        <v>37</v>
      </c>
    </row>
    <row r="46" spans="1:6" x14ac:dyDescent="0.25">
      <c r="A46" t="s">
        <v>60</v>
      </c>
    </row>
    <row r="47" spans="1:6" x14ac:dyDescent="0.25">
      <c r="A47" t="s">
        <v>61</v>
      </c>
    </row>
    <row r="49" spans="1:4" x14ac:dyDescent="0.25">
      <c r="B49" s="9" t="s">
        <v>12</v>
      </c>
      <c r="C49" s="3" t="s">
        <v>13</v>
      </c>
    </row>
    <row r="50" spans="1:4" s="10" customFormat="1" ht="14.25" x14ac:dyDescent="0.2">
      <c r="A50" s="10" t="s">
        <v>14</v>
      </c>
    </row>
    <row r="51" spans="1:4" s="10" customFormat="1" ht="14.25" x14ac:dyDescent="0.2">
      <c r="A51" s="10" t="s">
        <v>40</v>
      </c>
    </row>
    <row r="52" spans="1:4" s="10" customFormat="1" ht="14.25" x14ac:dyDescent="0.2">
      <c r="A52" s="10" t="s">
        <v>15</v>
      </c>
    </row>
    <row r="53" spans="1:4" s="10" customFormat="1" ht="14.25" x14ac:dyDescent="0.2">
      <c r="A53" s="10" t="s">
        <v>41</v>
      </c>
    </row>
    <row r="54" spans="1:4" s="10" customFormat="1" ht="14.25" x14ac:dyDescent="0.2">
      <c r="A54" s="10" t="s">
        <v>42</v>
      </c>
    </row>
    <row r="55" spans="1:4" s="10" customFormat="1" ht="14.25" x14ac:dyDescent="0.2">
      <c r="A55" s="23" t="s">
        <v>43</v>
      </c>
    </row>
    <row r="56" spans="1:4" s="10" customFormat="1" ht="14.25" x14ac:dyDescent="0.2">
      <c r="A56" s="10" t="s">
        <v>44</v>
      </c>
    </row>
    <row r="57" spans="1:4" s="10" customFormat="1" ht="14.25" x14ac:dyDescent="0.2">
      <c r="A57" s="10" t="s">
        <v>15</v>
      </c>
    </row>
    <row r="58" spans="1:4" s="10" customFormat="1" ht="14.25" x14ac:dyDescent="0.2">
      <c r="A58" s="10" t="s">
        <v>45</v>
      </c>
    </row>
    <row r="59" spans="1:4" s="10" customFormat="1" ht="14.25" x14ac:dyDescent="0.2">
      <c r="A59" s="10" t="s">
        <v>46</v>
      </c>
    </row>
    <row r="60" spans="1:4" s="10" customFormat="1" ht="14.25" x14ac:dyDescent="0.2">
      <c r="C60" s="11"/>
    </row>
    <row r="61" spans="1:4" s="10" customFormat="1" ht="14.25" x14ac:dyDescent="0.2">
      <c r="C61" s="12" t="s">
        <v>16</v>
      </c>
    </row>
    <row r="62" spans="1:4" s="10" customFormat="1" ht="14.25" x14ac:dyDescent="0.2">
      <c r="C62" s="13" t="s">
        <v>17</v>
      </c>
    </row>
    <row r="63" spans="1:4" s="10" customFormat="1" thickBot="1" x14ac:dyDescent="0.25">
      <c r="C63" s="13"/>
    </row>
    <row r="64" spans="1:4" s="10" customFormat="1" ht="29.25" thickBot="1" x14ac:dyDescent="0.25">
      <c r="B64" s="14"/>
      <c r="C64" s="14" t="s">
        <v>18</v>
      </c>
      <c r="D64" s="15" t="s">
        <v>19</v>
      </c>
    </row>
    <row r="65" spans="2:4" s="10" customFormat="1" thickBot="1" x14ac:dyDescent="0.25">
      <c r="B65" s="16">
        <v>1</v>
      </c>
      <c r="C65" s="16" t="s">
        <v>20</v>
      </c>
      <c r="D65" s="24">
        <f>D12*D9</f>
        <v>257.36199999999997</v>
      </c>
    </row>
    <row r="66" spans="2:4" s="10" customFormat="1" thickBot="1" x14ac:dyDescent="0.25">
      <c r="B66" s="16">
        <v>2</v>
      </c>
      <c r="C66" s="16" t="s">
        <v>21</v>
      </c>
      <c r="D66" s="24">
        <f>D20*D9</f>
        <v>202.22222222222223</v>
      </c>
    </row>
    <row r="67" spans="2:4" s="10" customFormat="1" ht="43.5" thickBot="1" x14ac:dyDescent="0.25">
      <c r="B67" s="16">
        <v>3</v>
      </c>
      <c r="C67" s="16" t="s">
        <v>22</v>
      </c>
      <c r="D67" s="24" t="s">
        <v>3</v>
      </c>
    </row>
    <row r="68" spans="2:4" s="10" customFormat="1" ht="29.25" thickBot="1" x14ac:dyDescent="0.25">
      <c r="B68" s="16">
        <v>4</v>
      </c>
      <c r="C68" s="16" t="s">
        <v>23</v>
      </c>
      <c r="D68" s="24">
        <f>D25*D9</f>
        <v>136.97634583333331</v>
      </c>
    </row>
    <row r="69" spans="2:4" s="10" customFormat="1" thickBot="1" x14ac:dyDescent="0.25">
      <c r="B69" s="16">
        <v>5</v>
      </c>
      <c r="C69" s="16" t="s">
        <v>24</v>
      </c>
      <c r="D69" s="24">
        <f>SUM(D65:D68)</f>
        <v>596.56056805555545</v>
      </c>
    </row>
    <row r="70" spans="2:4" s="10" customFormat="1" thickBot="1" x14ac:dyDescent="0.25">
      <c r="B70" s="16">
        <v>6</v>
      </c>
      <c r="C70" s="16" t="s">
        <v>25</v>
      </c>
      <c r="D70" s="24">
        <f>D69/D9</f>
        <v>49.713380671296285</v>
      </c>
    </row>
    <row r="71" spans="2:4" ht="16.5" thickBot="1" x14ac:dyDescent="0.3">
      <c r="B71" s="17">
        <v>7</v>
      </c>
      <c r="C71" s="18" t="s">
        <v>26</v>
      </c>
      <c r="D71" s="25">
        <v>300</v>
      </c>
    </row>
    <row r="72" spans="2:4" ht="15.75" x14ac:dyDescent="0.25">
      <c r="C72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13</vt:i4>
      </vt:variant>
    </vt:vector>
  </HeadingPairs>
  <TitlesOfParts>
    <vt:vector size="13" baseType="lpstr">
      <vt:lpstr>1</vt:lpstr>
      <vt:lpstr>3</vt:lpstr>
      <vt:lpstr>8</vt:lpstr>
      <vt:lpstr>2</vt:lpstr>
      <vt:lpstr>9</vt:lpstr>
      <vt:lpstr>10</vt:lpstr>
      <vt:lpstr>4</vt:lpstr>
      <vt:lpstr>5</vt:lpstr>
      <vt:lpstr>6</vt:lpstr>
      <vt:lpstr>7</vt:lpstr>
      <vt:lpstr>Лист2</vt:lpstr>
      <vt:lpstr>11</vt:lpstr>
      <vt:lpstr>Лист1</vt:lpstr>
    </vt:vector>
  </TitlesOfParts>
  <Company>Ya Blondinko Edition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Economist</dc:creator>
  <cp:lastModifiedBy>Пользователь</cp:lastModifiedBy>
  <cp:lastPrinted>2019-10-07T13:04:14Z</cp:lastPrinted>
  <dcterms:created xsi:type="dcterms:W3CDTF">2015-07-20T09:44:30Z</dcterms:created>
  <dcterms:modified xsi:type="dcterms:W3CDTF">2021-06-16T07:25:14Z</dcterms:modified>
</cp:coreProperties>
</file>